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I:\Permit\ENGINEERING PW\NPDES\"/>
    </mc:Choice>
  </mc:AlternateContent>
  <xr:revisionPtr revIDLastSave="0" documentId="13_ncr:1_{4AF8245D-87D5-4CD7-A935-6882867F1092}" xr6:coauthVersionLast="47" xr6:coauthVersionMax="47" xr10:uidLastSave="{00000000-0000-0000-0000-000000000000}"/>
  <bookViews>
    <workbookView xWindow="38280" yWindow="-120" windowWidth="38640" windowHeight="21240" activeTab="1" xr2:uid="{00000000-000D-0000-FFFF-FFFF00000000}"/>
  </bookViews>
  <sheets>
    <sheet name="Instructions" sheetId="7" r:id="rId1"/>
    <sheet name="Threshold Determination" sheetId="1" r:id="rId2"/>
    <sheet name="Parameters" sheetId="4" r:id="rId3"/>
  </sheets>
  <definedNames>
    <definedName name="_ftn1" localSheetId="2">Parameters!#REF!</definedName>
    <definedName name="_ftnref1" localSheetId="2">Parameters!$D$13</definedName>
    <definedName name="_xlnm.Print_Area" localSheetId="1">'Threshold Determination'!$A$1:$H$40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 i="1" l="1"/>
  <c r="D24" i="1"/>
  <c r="D15" i="1"/>
  <c r="B15" i="1"/>
  <c r="D35" i="1"/>
  <c r="B24" i="1"/>
  <c r="D25" i="1" l="1"/>
  <c r="D16" i="1"/>
  <c r="B7" i="1" s="1"/>
  <c r="O8" i="4"/>
  <c r="O9" i="4"/>
  <c r="O10" i="4"/>
  <c r="O11" i="4"/>
  <c r="O12" i="4"/>
  <c r="O13" i="4"/>
  <c r="O8" i="1" l="1"/>
  <c r="M5" i="1"/>
  <c r="E7" i="1" l="1"/>
  <c r="D36" i="1"/>
  <c r="O10" i="1"/>
  <c r="O11" i="1" s="1"/>
  <c r="O13" i="1"/>
  <c r="D37" i="1"/>
  <c r="D39" i="1"/>
  <c r="D40" i="1" s="1"/>
  <c r="L42" i="1"/>
  <c r="D31" i="1" l="1"/>
  <c r="D38" i="1"/>
  <c r="D34" i="1" l="1"/>
  <c r="D33" i="1"/>
  <c r="D32" i="1"/>
</calcChain>
</file>

<file path=xl/sharedStrings.xml><?xml version="1.0" encoding="utf-8"?>
<sst xmlns="http://schemas.openxmlformats.org/spreadsheetml/2006/main" count="155" uniqueCount="109">
  <si>
    <t>Project Name:</t>
  </si>
  <si>
    <t>Street address:</t>
  </si>
  <si>
    <t>APN:</t>
  </si>
  <si>
    <t>Project Type:</t>
  </si>
  <si>
    <t>Commercial</t>
  </si>
  <si>
    <t>Project Site Area:</t>
  </si>
  <si>
    <r>
      <t>ft</t>
    </r>
    <r>
      <rPr>
        <vertAlign val="superscript"/>
        <sz val="11"/>
        <color theme="1"/>
        <rFont val="Calibri"/>
        <family val="2"/>
        <scheme val="minor"/>
      </rPr>
      <t>2</t>
    </r>
  </si>
  <si>
    <t>% altered</t>
  </si>
  <si>
    <t>Impervious Area</t>
  </si>
  <si>
    <t>Pre-project pervious area:</t>
  </si>
  <si>
    <t xml:space="preserve">New </t>
  </si>
  <si>
    <t>Replaced</t>
  </si>
  <si>
    <t>Post-project pervious area:</t>
  </si>
  <si>
    <t>Building Footprint:</t>
  </si>
  <si>
    <t>New impervious area is impervious area placed on existing pervious area and replaced impervious area is where existing impervious area is modified.</t>
  </si>
  <si>
    <t>Project area:</t>
  </si>
  <si>
    <t>Equivalent Impervious Surface Area</t>
  </si>
  <si>
    <t>unchanged pervious area</t>
  </si>
  <si>
    <t>All or Other:</t>
  </si>
  <si>
    <t>Total:</t>
  </si>
  <si>
    <r>
      <t>ft</t>
    </r>
    <r>
      <rPr>
        <b/>
        <vertAlign val="superscript"/>
        <sz val="11"/>
        <color theme="1"/>
        <rFont val="Calibri"/>
        <family val="2"/>
        <scheme val="minor"/>
      </rPr>
      <t>2</t>
    </r>
  </si>
  <si>
    <t>Total New and Replaced Impervious Area:</t>
  </si>
  <si>
    <t>Pervious Area</t>
  </si>
  <si>
    <t>Landscaping:</t>
  </si>
  <si>
    <t>Total New and Replaced Pervious Area:</t>
  </si>
  <si>
    <t>Conclusion</t>
  </si>
  <si>
    <t>Is the project in an Urban Sustainability Area?</t>
  </si>
  <si>
    <t>No</t>
  </si>
  <si>
    <t>Is there existing detention on the site?</t>
  </si>
  <si>
    <t>Applicable Requirement:</t>
  </si>
  <si>
    <t>Impervious Area for Treatment Design:</t>
  </si>
  <si>
    <t>Impervious Area for Peak Management:</t>
  </si>
  <si>
    <t>Impervious Area for Runoff Reduction:</t>
  </si>
  <si>
    <t>Area check, set F11+E24+C37-C11=0:</t>
  </si>
  <si>
    <r>
      <t>Area check, set C9-C11-E37-C24</t>
    </r>
    <r>
      <rPr>
        <sz val="11"/>
        <color theme="1"/>
        <rFont val="Calibri"/>
        <family val="2"/>
      </rPr>
      <t>≥</t>
    </r>
    <r>
      <rPr>
        <sz val="11"/>
        <color theme="1"/>
        <rFont val="Calibri"/>
        <family val="2"/>
        <scheme val="minor"/>
      </rPr>
      <t>0:</t>
    </r>
  </si>
  <si>
    <r>
      <t>Area check, set C9-C13-E39</t>
    </r>
    <r>
      <rPr>
        <sz val="11"/>
        <color theme="1"/>
        <rFont val="Calibri"/>
        <family val="2"/>
      </rPr>
      <t>≥</t>
    </r>
    <r>
      <rPr>
        <sz val="11"/>
        <color theme="1"/>
        <rFont val="Calibri"/>
        <family val="2"/>
        <scheme val="minor"/>
      </rPr>
      <t>0:</t>
    </r>
  </si>
  <si>
    <t>Land disturbance estimate:</t>
  </si>
  <si>
    <t>Design Infiltration Rate (in/hr)</t>
  </si>
  <si>
    <t>SCM Area  (acres per equivalent impervious acre)</t>
  </si>
  <si>
    <t>Unit Storage (acre-feet per equivalent impervious acre)</t>
  </si>
  <si>
    <t>Unit Storage beneath Orifice (acre-feet per equivalent impervious acre)</t>
  </si>
  <si>
    <r>
      <t>Percentage of 95</t>
    </r>
    <r>
      <rPr>
        <b/>
        <vertAlign val="superscript"/>
        <sz val="11"/>
        <color theme="1"/>
        <rFont val="Calibri"/>
        <family val="2"/>
        <scheme val="minor"/>
      </rPr>
      <t>th</t>
    </r>
    <r>
      <rPr>
        <b/>
        <sz val="11"/>
        <color theme="1"/>
        <rFont val="Calibri"/>
        <family val="2"/>
        <scheme val="minor"/>
      </rPr>
      <t xml:space="preserve"> Percentile Runoff Volume below Orifice</t>
    </r>
  </si>
  <si>
    <t>Percentage of Flow Infiltrated (from 30-yr analysis)</t>
  </si>
  <si>
    <t>Unit Orifice Flow at Notch Height (cfs/acre)</t>
  </si>
  <si>
    <t>100-year Unit Flow Rate (cfs-acre)</t>
  </si>
  <si>
    <t>Select One</t>
  </si>
  <si>
    <t>Flow Based</t>
  </si>
  <si>
    <t>Grass</t>
  </si>
  <si>
    <t>Yes</t>
  </si>
  <si>
    <t>Vegetated Swale</t>
  </si>
  <si>
    <t>Infiltration Trench</t>
  </si>
  <si>
    <t>Biofiltration Basin</t>
  </si>
  <si>
    <t>Requirement 3</t>
  </si>
  <si>
    <t>Volume Based</t>
  </si>
  <si>
    <t>Industrial</t>
  </si>
  <si>
    <t>Mixed Vegetation and Rocks</t>
  </si>
  <si>
    <t>Vegetated Filter Strip</t>
  </si>
  <si>
    <t>Infiltration Basin</t>
  </si>
  <si>
    <t>Pervious Pavement</t>
  </si>
  <si>
    <t>Requirement 4</t>
  </si>
  <si>
    <t>Flow Based Pre-Treatment</t>
  </si>
  <si>
    <t>Green Roof</t>
  </si>
  <si>
    <t>Dry Well</t>
  </si>
  <si>
    <t>Underground Storage</t>
  </si>
  <si>
    <t>Self Treating</t>
  </si>
  <si>
    <t>Mixed-use</t>
  </si>
  <si>
    <t>Sheet Flow</t>
  </si>
  <si>
    <t>Proprietary System</t>
  </si>
  <si>
    <t>Untreated</t>
  </si>
  <si>
    <t xml:space="preserve">Concentrated Flow Control </t>
  </si>
  <si>
    <t>Biofilter or Planter</t>
  </si>
  <si>
    <t>Scenario</t>
  </si>
  <si>
    <t>Soil Type</t>
  </si>
  <si>
    <r>
      <t xml:space="preserve">Unit Storage at Notch Base </t>
    </r>
    <r>
      <rPr>
        <b/>
        <sz val="11"/>
        <color rgb="FF000000"/>
        <rFont val="Calibri"/>
        <family val="2"/>
        <scheme val="minor"/>
      </rPr>
      <t>(acre-ft/acre)</t>
    </r>
  </si>
  <si>
    <r>
      <t xml:space="preserve">Unit Storage at Top of Riser </t>
    </r>
    <r>
      <rPr>
        <b/>
        <sz val="11"/>
        <color rgb="FF000000"/>
        <rFont val="Calibri"/>
        <family val="2"/>
        <scheme val="minor"/>
      </rPr>
      <t>(acre-ft/acre)</t>
    </r>
  </si>
  <si>
    <r>
      <t xml:space="preserve">Unit Flow at Top of Riser minus Orifice Flow </t>
    </r>
    <r>
      <rPr>
        <b/>
        <sz val="11"/>
        <color rgb="FF000000"/>
        <rFont val="Calibri"/>
        <family val="2"/>
        <scheme val="minor"/>
      </rPr>
      <t>(cfs/acre)</t>
    </r>
  </si>
  <si>
    <t>B</t>
  </si>
  <si>
    <t>No orifice</t>
  </si>
  <si>
    <t>C/D</t>
  </si>
  <si>
    <t>Unit Basis Infiltration Discharge</t>
  </si>
  <si>
    <t>DMA Design Workbook Instructions</t>
  </si>
  <si>
    <t>The purpose of this workbook is to assist project applicants for new and redevelopment projects in appropriately sizing BMPs to meet requirements set forth by the City of Salinas and the Central Coast Regional Water Quality Board. This spreadsheet workbook is constructed to serve as a tool to determine the requirement set a project is subject to and to design Best Management Practices (BMPs) to meet the applicable stormwater requirements.  Included in this workbook are the summary sheet, threshold determination process spreadsheet and worksheets for bioretention design by Drainage Management Area (DMA).  All projects are required to submit the Threshold Determination Spreadsheet with their conceptual stormwater control plan.  For projects subject to Requirements 3, 4 or 5, the entire workbook is to be turned in with the Stormwater Control Plan.</t>
  </si>
  <si>
    <t xml:space="preserve">Most user populated data is contained within the Threshold Determination Process and DMAs worksheets.  User populated cells have borders and cells that are not greyed out.  The greyed out cells are populated with data generated using the user populated data.   </t>
  </si>
  <si>
    <t>Threshold Determination Process</t>
  </si>
  <si>
    <t xml:space="preserve">The Threshold Determination Spreadsheet includes fields to categorize pervious and impervious features beyond that necessary to determine requirement applicability to promote identification of potential opportunities to increase the effective pervious area and to aid in project review.  The applicant has the option to lump areas into the “All or Other” category, with the exception of turf areas, for cases where a more detailed breakdown would require extensive effort without potential benefit. This sheet is to be used to determine the appropriate SWDS requirement set for the proposed project.  </t>
  </si>
  <si>
    <t>DMA Worksheets</t>
  </si>
  <si>
    <t xml:space="preserve">Each DMA has a dedicated worksheet for BMP design purposes.  In each DMA worksheet, be sure to input the appropriate infiltration rate.  Each DMA workbook has the same base calculations.  The workbooks are capable of four different treatment types or configurations: flow based treatment, volume based treatment, flow based pre-treatment and self-treating.  </t>
  </si>
  <si>
    <t>This workbook contains both pull-down menus and cells to be populated.  The pull-down menus are included to aid in designing appropriate BMPs for each DMA.  This workbook also allows the user to have the workbook automatically size and locate the orifice, notch base and top of riser.  If the BMP is not being designed for Peak Management, be sure to select "No" in response to the question.  The BMP will then be sized for the required volume at the overflow and the specific overflow configuration will not be specified.</t>
  </si>
  <si>
    <t>For the "Flow Based Pretreatment" Option, both the flow-based and volume based portions of the spreadsheet are active to evaluate configurations that use pretreatment upstream from infiltration systems.</t>
  </si>
  <si>
    <r>
      <rPr>
        <b/>
        <sz val="11"/>
        <color theme="1"/>
        <rFont val="Calibri"/>
        <family val="2"/>
        <scheme val="minor"/>
      </rPr>
      <t xml:space="preserve">Note: </t>
    </r>
    <r>
      <rPr>
        <sz val="11"/>
        <color theme="1"/>
        <rFont val="Calibri"/>
        <family val="2"/>
        <scheme val="minor"/>
      </rPr>
      <t>This workbook does not take the place of good engineering judgment.  Engineering judgment should be used when designing BMPs to meet the SWDS requirements.</t>
    </r>
  </si>
  <si>
    <r>
      <rPr>
        <b/>
        <sz val="11"/>
        <color theme="1"/>
        <rFont val="Calibri"/>
        <family val="2"/>
        <scheme val="minor"/>
      </rPr>
      <t>Note:</t>
    </r>
    <r>
      <rPr>
        <sz val="11"/>
        <color theme="1"/>
        <rFont val="Calibri"/>
        <family val="2"/>
        <scheme val="minor"/>
      </rPr>
      <t xml:space="preserve"> RBF Consulting, A Company of the Michael Baker Corporation, does not guaranty that the sizing calculations are correct.  Users are encouraged to verify results and to provide the City of Salinas and RBF at hoslick@rbf.com with feedback to correct errors and/or make improvements.  Consider this tool to be a "beta" version.</t>
    </r>
  </si>
  <si>
    <t xml:space="preserve">For Requirement 3,  the orifice sizing calculation uses the Unit Orifice Flow at Notch Height as a starting calculation.  If the orifice based on the unit sizing approach draws the volume down within 48 hours, this orifice is sized appropriately. If the orifice does not draw the volume down in 48 hours, the orifice should  be sized with the orifice calculator.  </t>
  </si>
  <si>
    <t>Please choose to run the macro and trust the document.  This aids in the calculation process.</t>
  </si>
  <si>
    <r>
      <t xml:space="preserve">When an applicant fills out the workbook, the applicant should be sure to populate the cells in the Threshold Determination Process Spreadsheet in addition to the appropriate number of DMA spreadsheets for your project.  Additional DMA worksheets can be added.  If additional DMAs are required, please copy the last DMA tab, rename it to the same naming scheme “DMA #” and copy the appropriate cells, starting in column N, on the summary sheet to include the additional DMAs in the summary page.  Remember to revise the new DMA sheet cell A2. </t>
    </r>
    <r>
      <rPr>
        <b/>
        <sz val="11"/>
        <color theme="1"/>
        <rFont val="Calibri"/>
        <family val="2"/>
        <scheme val="minor"/>
      </rPr>
      <t/>
    </r>
  </si>
  <si>
    <t>To aid in the use of the SalinasHM, data for a SSD table is provided in column AD from rows 23 to 73.  This range can be copied and pasted into a text document and saved as a csv file and then imported into the SalinasHM.</t>
  </si>
  <si>
    <t xml:space="preserve">For volume based treatment, the spreadsheet methodology is based on the BMPs full area residing at the BMP’s bottom elevation.  The worksheets are not set up to design an infiltration basin where the infiltration area increases with depth as is often the case with surface infiltration basins.  </t>
  </si>
  <si>
    <t>Pre-Project 
Impervious Area:</t>
  </si>
  <si>
    <t>Post-Project 
Impervious Area:</t>
  </si>
  <si>
    <t>Unchanging 
Impervious Area:</t>
  </si>
  <si>
    <t>Unchanging 
Pervious Area:</t>
  </si>
  <si>
    <t>Public/SemiPublic</t>
  </si>
  <si>
    <t xml:space="preserve">100-Year Peak Flow Management Required: </t>
  </si>
  <si>
    <t xml:space="preserve">Reduced Impervious Area Credit: </t>
  </si>
  <si>
    <t>Multi Family Residence</t>
  </si>
  <si>
    <t>Detached Single Family</t>
  </si>
  <si>
    <t xml:space="preserve">Additional Requirements: </t>
  </si>
  <si>
    <t>Parking &amp; Driveways:</t>
  </si>
  <si>
    <t>Patios &amp; Sidewalks:</t>
  </si>
  <si>
    <t>New pervious area is pervious area placed on existing impervious area and replaced pervious area is where existing pervious area is modified.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</si>
</sst>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vertAlign val="superscript"/>
      <sz val="11"/>
      <color theme="1"/>
      <name val="Calibri"/>
      <family val="2"/>
      <scheme val="minor"/>
    </font>
    <font>
      <b/>
      <sz val="12"/>
      <color theme="1"/>
      <name val="Calibri"/>
      <family val="2"/>
      <scheme val="minor"/>
    </font>
    <font>
      <b/>
      <vertAlign val="superscript"/>
      <sz val="11"/>
      <color theme="1"/>
      <name val="Calibri"/>
      <family val="2"/>
      <scheme val="minor"/>
    </font>
    <font>
      <sz val="12"/>
      <color theme="1"/>
      <name val="Calibri"/>
      <family val="2"/>
      <scheme val="minor"/>
    </font>
    <font>
      <b/>
      <sz val="11"/>
      <color rgb="FFFF0000"/>
      <name val="Calibri"/>
      <family val="2"/>
      <scheme val="minor"/>
    </font>
    <font>
      <sz val="11"/>
      <color theme="1"/>
      <name val="Calibri"/>
      <family val="2"/>
    </font>
    <font>
      <u/>
      <sz val="11"/>
      <color theme="10"/>
      <name val="Calibri"/>
      <family val="2"/>
      <scheme val="minor"/>
    </font>
    <font>
      <b/>
      <sz val="11"/>
      <name val="Calibri"/>
      <family val="2"/>
      <scheme val="minor"/>
    </font>
    <font>
      <b/>
      <sz val="11"/>
      <color rgb="FF000000"/>
      <name val="Calibri"/>
      <family val="2"/>
      <scheme val="minor"/>
    </font>
    <font>
      <sz val="8"/>
      <color theme="1"/>
      <name val="Calibri"/>
      <family val="2"/>
      <scheme val="minor"/>
    </font>
    <font>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6" tint="0.59996337778862885"/>
        <bgColor indexed="64"/>
      </patternFill>
    </fill>
    <fill>
      <patternFill patternType="solid">
        <fgColor theme="6" tint="0.59999389629810485"/>
        <bgColor indexed="64"/>
      </patternFill>
    </fill>
  </fills>
  <borders count="17">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style="thin">
        <color theme="6"/>
      </left>
      <right/>
      <top/>
      <bottom/>
      <diagonal/>
    </border>
    <border>
      <left/>
      <right style="thin">
        <color theme="6"/>
      </right>
      <top/>
      <bottom/>
      <diagonal/>
    </border>
    <border>
      <left style="thin">
        <color theme="6"/>
      </left>
      <right/>
      <top/>
      <bottom style="thin">
        <color theme="6"/>
      </bottom>
      <diagonal/>
    </border>
    <border>
      <left/>
      <right/>
      <top/>
      <bottom style="thin">
        <color theme="6"/>
      </bottom>
      <diagonal/>
    </border>
    <border>
      <left/>
      <right style="thin">
        <color theme="6"/>
      </right>
      <top/>
      <bottom style="thin">
        <color theme="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10" fillId="0" borderId="0" applyNumberFormat="0" applyFill="0" applyBorder="0" applyAlignment="0" applyProtection="0"/>
  </cellStyleXfs>
  <cellXfs count="105">
    <xf numFmtId="0" fontId="0" fillId="0" borderId="0" xfId="0"/>
    <xf numFmtId="0" fontId="0" fillId="0" borderId="0" xfId="0" applyFont="1" applyBorder="1" applyAlignment="1" applyProtection="1">
      <alignment horizontal="right"/>
      <protection locked="0" hidden="1"/>
    </xf>
    <xf numFmtId="0" fontId="0" fillId="0" borderId="0" xfId="0" applyBorder="1" applyProtection="1">
      <protection locked="0" hidden="1"/>
    </xf>
    <xf numFmtId="0" fontId="0" fillId="0" borderId="0" xfId="0" applyFill="1" applyBorder="1" applyAlignment="1" applyProtection="1">
      <alignment horizontal="center"/>
      <protection locked="0" hidden="1"/>
    </xf>
    <xf numFmtId="0" fontId="0" fillId="0" borderId="0" xfId="0" applyProtection="1">
      <protection locked="0" hidden="1"/>
    </xf>
    <xf numFmtId="0" fontId="0" fillId="0" borderId="0" xfId="0" applyNumberFormat="1" applyProtection="1">
      <protection hidden="1"/>
    </xf>
    <xf numFmtId="0" fontId="0" fillId="0" borderId="0" xfId="0" applyBorder="1" applyAlignment="1" applyProtection="1">
      <alignment horizontal="right" wrapText="1"/>
      <protection locked="0" hidden="1"/>
    </xf>
    <xf numFmtId="0" fontId="0" fillId="0" borderId="0" xfId="0" applyFill="1" applyProtection="1">
      <protection locked="0" hidden="1"/>
    </xf>
    <xf numFmtId="164" fontId="0" fillId="0" borderId="0" xfId="0" applyNumberFormat="1" applyFill="1" applyProtection="1">
      <protection hidden="1"/>
    </xf>
    <xf numFmtId="0" fontId="2" fillId="0" borderId="0" xfId="0" applyFont="1" applyBorder="1" applyProtection="1">
      <protection locked="0" hidden="1"/>
    </xf>
    <xf numFmtId="164" fontId="0" fillId="0" borderId="0" xfId="0" applyNumberFormat="1" applyProtection="1">
      <protection hidden="1"/>
    </xf>
    <xf numFmtId="0" fontId="0" fillId="0" borderId="0" xfId="0" applyAlignment="1" applyProtection="1">
      <alignment horizontal="left" wrapText="1"/>
      <protection locked="0" hidden="1"/>
    </xf>
    <xf numFmtId="0" fontId="2" fillId="0" borderId="0" xfId="0" applyFont="1" applyFill="1" applyBorder="1" applyAlignment="1" applyProtection="1">
      <alignment horizontal="right"/>
      <protection locked="0" hidden="1"/>
    </xf>
    <xf numFmtId="164" fontId="2" fillId="0" borderId="0" xfId="0" applyNumberFormat="1" applyFont="1" applyFill="1" applyBorder="1" applyProtection="1">
      <protection locked="0" hidden="1"/>
    </xf>
    <xf numFmtId="0" fontId="7" fillId="0" borderId="0" xfId="0" applyFont="1" applyBorder="1" applyAlignment="1" applyProtection="1">
      <alignment horizontal="right"/>
      <protection locked="0" hidden="1"/>
    </xf>
    <xf numFmtId="0" fontId="0" fillId="0" borderId="0" xfId="0" applyBorder="1" applyAlignment="1" applyProtection="1">
      <alignment horizontal="center"/>
      <protection locked="0" hidden="1"/>
    </xf>
    <xf numFmtId="0" fontId="2" fillId="0" borderId="0" xfId="0" applyFont="1" applyProtection="1">
      <protection locked="0" hidden="1"/>
    </xf>
    <xf numFmtId="0" fontId="0" fillId="0" borderId="0" xfId="0" applyFill="1"/>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11" fillId="0" borderId="1" xfId="2" applyFont="1" applyBorder="1" applyAlignment="1">
      <alignment horizontal="center" vertical="center" wrapText="1"/>
    </xf>
    <xf numFmtId="0" fontId="2" fillId="0" borderId="2" xfId="0" applyFont="1" applyBorder="1" applyAlignment="1">
      <alignment vertical="center" wrapText="1"/>
    </xf>
    <xf numFmtId="0" fontId="2" fillId="0" borderId="0" xfId="0" applyFont="1" applyBorder="1" applyAlignment="1">
      <alignment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2" fillId="0" borderId="0" xfId="0" applyFont="1" applyAlignment="1">
      <alignment vertical="center"/>
    </xf>
    <xf numFmtId="0" fontId="0" fillId="0" borderId="0" xfId="0"/>
    <xf numFmtId="0" fontId="3" fillId="0" borderId="0" xfId="0" applyFont="1"/>
    <xf numFmtId="0" fontId="0" fillId="0" borderId="0" xfId="0" applyAlignment="1">
      <alignment horizontal="left" vertical="center" wrapText="1"/>
    </xf>
    <xf numFmtId="0" fontId="2" fillId="0" borderId="0" xfId="0" applyFont="1" applyAlignment="1">
      <alignment horizontal="left" vertical="center" wrapText="1"/>
    </xf>
    <xf numFmtId="0" fontId="0" fillId="0" borderId="0" xfId="0" applyAlignment="1">
      <alignment wrapText="1"/>
    </xf>
    <xf numFmtId="0" fontId="0" fillId="0" borderId="0" xfId="0" applyFont="1" applyAlignment="1">
      <alignment horizontal="left" vertical="center" wrapText="1"/>
    </xf>
    <xf numFmtId="0" fontId="0" fillId="0" borderId="0" xfId="0" applyBorder="1" applyAlignment="1" applyProtection="1">
      <alignment horizontal="right"/>
      <protection locked="0" hidden="1"/>
    </xf>
    <xf numFmtId="0" fontId="2" fillId="0" borderId="0" xfId="0" applyFont="1" applyBorder="1" applyAlignment="1" applyProtection="1">
      <alignment horizontal="right" wrapText="1"/>
      <protection locked="0" hidden="1"/>
    </xf>
    <xf numFmtId="0" fontId="0" fillId="0" borderId="0" xfId="0" applyBorder="1" applyAlignment="1" applyProtection="1">
      <alignment vertical="center"/>
      <protection locked="0" hidden="1"/>
    </xf>
    <xf numFmtId="0" fontId="8" fillId="0" borderId="0" xfId="0" applyFont="1" applyBorder="1" applyAlignment="1" applyProtection="1">
      <alignment wrapText="1"/>
      <protection hidden="1"/>
    </xf>
    <xf numFmtId="164" fontId="0" fillId="0" borderId="0" xfId="0" applyNumberFormat="1" applyBorder="1" applyAlignment="1" applyProtection="1">
      <protection hidden="1"/>
    </xf>
    <xf numFmtId="0" fontId="0" fillId="0" borderId="0" xfId="0" applyBorder="1"/>
    <xf numFmtId="164" fontId="0" fillId="0" borderId="5" xfId="1" applyNumberFormat="1" applyFont="1" applyBorder="1" applyProtection="1">
      <protection locked="0" hidden="1"/>
    </xf>
    <xf numFmtId="0" fontId="0" fillId="0" borderId="0" xfId="0" applyFill="1" applyBorder="1" applyProtection="1">
      <protection locked="0" hidden="1"/>
    </xf>
    <xf numFmtId="0" fontId="0" fillId="0" borderId="0" xfId="0" applyBorder="1" applyAlignment="1" applyProtection="1">
      <alignment horizontal="left" vertical="top" wrapText="1"/>
      <protection locked="0" hidden="1"/>
    </xf>
    <xf numFmtId="0" fontId="0" fillId="3" borderId="0" xfId="0" applyFill="1" applyBorder="1" applyProtection="1">
      <protection locked="0" hidden="1"/>
    </xf>
    <xf numFmtId="0" fontId="0" fillId="3" borderId="0" xfId="0" applyFill="1" applyBorder="1" applyAlignment="1" applyProtection="1">
      <alignment horizontal="left" vertical="top" wrapText="1"/>
      <protection locked="0" hidden="1"/>
    </xf>
    <xf numFmtId="0" fontId="2" fillId="3" borderId="0" xfId="0" applyFont="1" applyFill="1" applyBorder="1" applyAlignment="1" applyProtection="1">
      <alignment horizontal="right"/>
      <protection locked="0" hidden="1"/>
    </xf>
    <xf numFmtId="164" fontId="2" fillId="3" borderId="0" xfId="0" applyNumberFormat="1" applyFont="1" applyFill="1" applyBorder="1" applyProtection="1">
      <protection locked="0" hidden="1"/>
    </xf>
    <xf numFmtId="0" fontId="2" fillId="3" borderId="0" xfId="0" applyFont="1" applyFill="1" applyBorder="1" applyProtection="1">
      <protection locked="0" hidden="1"/>
    </xf>
    <xf numFmtId="0" fontId="0" fillId="0" borderId="7" xfId="0" applyBorder="1"/>
    <xf numFmtId="0" fontId="0" fillId="0" borderId="8" xfId="0" applyBorder="1"/>
    <xf numFmtId="0" fontId="0" fillId="0" borderId="10" xfId="0" applyFont="1" applyBorder="1" applyAlignment="1" applyProtection="1">
      <alignment horizontal="right"/>
      <protection locked="0" hidden="1"/>
    </xf>
    <xf numFmtId="0" fontId="0" fillId="0" borderId="10" xfId="0" applyBorder="1" applyAlignment="1" applyProtection="1">
      <alignment horizontal="right"/>
      <protection locked="0" hidden="1"/>
    </xf>
    <xf numFmtId="0" fontId="0" fillId="0" borderId="10" xfId="0" applyFont="1" applyBorder="1" applyAlignment="1" applyProtection="1">
      <alignment horizontal="right" wrapText="1"/>
      <protection locked="0" hidden="1"/>
    </xf>
    <xf numFmtId="0" fontId="0" fillId="0" borderId="10" xfId="0" applyBorder="1" applyAlignment="1" applyProtection="1">
      <alignment horizontal="right" wrapText="1"/>
      <protection locked="0" hidden="1"/>
    </xf>
    <xf numFmtId="0" fontId="5" fillId="0" borderId="10" xfId="0" applyFont="1" applyFill="1" applyBorder="1" applyAlignment="1" applyProtection="1">
      <alignment horizontal="left" indent="1"/>
      <protection locked="0" hidden="1"/>
    </xf>
    <xf numFmtId="0" fontId="0" fillId="0" borderId="11" xfId="0" applyFill="1" applyBorder="1" applyProtection="1">
      <protection locked="0" hidden="1"/>
    </xf>
    <xf numFmtId="0" fontId="5" fillId="3" borderId="10" xfId="0" applyFont="1" applyFill="1" applyBorder="1" applyAlignment="1" applyProtection="1">
      <alignment horizontal="left" indent="1"/>
      <protection locked="0" hidden="1"/>
    </xf>
    <xf numFmtId="0" fontId="2" fillId="0" borderId="10" xfId="0" applyFont="1" applyBorder="1" applyProtection="1">
      <protection locked="0" hidden="1"/>
    </xf>
    <xf numFmtId="0" fontId="0" fillId="0" borderId="10" xfId="0" applyFill="1" applyBorder="1" applyAlignment="1" applyProtection="1">
      <alignment horizontal="right" wrapText="1"/>
      <protection locked="0" hidden="1"/>
    </xf>
    <xf numFmtId="0" fontId="2" fillId="0" borderId="10" xfId="0" applyFont="1" applyFill="1" applyBorder="1" applyAlignment="1" applyProtection="1">
      <alignment horizontal="right" wrapText="1"/>
      <protection locked="0" hidden="1"/>
    </xf>
    <xf numFmtId="0" fontId="0" fillId="0" borderId="10" xfId="0" applyBorder="1" applyProtection="1">
      <protection locked="0" hidden="1"/>
    </xf>
    <xf numFmtId="0" fontId="5" fillId="0" borderId="10" xfId="0" applyFont="1" applyBorder="1" applyAlignment="1" applyProtection="1">
      <alignment horizontal="left" indent="1"/>
      <protection locked="0" hidden="1"/>
    </xf>
    <xf numFmtId="0" fontId="0" fillId="0" borderId="10" xfId="0" applyBorder="1"/>
    <xf numFmtId="164" fontId="0" fillId="0" borderId="6" xfId="1" applyNumberFormat="1" applyFont="1" applyBorder="1" applyProtection="1">
      <protection locked="0" hidden="1"/>
    </xf>
    <xf numFmtId="164" fontId="0" fillId="2" borderId="5" xfId="1" applyNumberFormat="1" applyFont="1" applyFill="1" applyBorder="1" applyProtection="1">
      <protection hidden="1"/>
    </xf>
    <xf numFmtId="164" fontId="2" fillId="2" borderId="5" xfId="1" applyNumberFormat="1" applyFont="1" applyFill="1" applyBorder="1" applyProtection="1">
      <protection hidden="1"/>
    </xf>
    <xf numFmtId="0" fontId="2" fillId="0" borderId="0" xfId="0" applyFont="1" applyBorder="1" applyAlignment="1" applyProtection="1">
      <alignment horizontal="right"/>
      <protection locked="0" hidden="1"/>
    </xf>
    <xf numFmtId="0" fontId="0" fillId="0" borderId="5" xfId="0" applyFill="1" applyBorder="1" applyAlignment="1" applyProtection="1">
      <alignment horizontal="center"/>
      <protection locked="0" hidden="1"/>
    </xf>
    <xf numFmtId="164" fontId="0" fillId="0" borderId="0" xfId="1" applyNumberFormat="1" applyFont="1" applyBorder="1" applyAlignment="1" applyProtection="1">
      <alignment horizontal="right"/>
      <protection locked="0" hidden="1"/>
    </xf>
    <xf numFmtId="164" fontId="2" fillId="2" borderId="6" xfId="0" applyNumberFormat="1" applyFont="1" applyFill="1" applyBorder="1" applyProtection="1">
      <protection hidden="1"/>
    </xf>
    <xf numFmtId="164" fontId="0" fillId="0" borderId="0" xfId="0" applyNumberFormat="1" applyBorder="1" applyAlignment="1" applyProtection="1">
      <alignment horizontal="center" vertical="top"/>
      <protection hidden="1"/>
    </xf>
    <xf numFmtId="0" fontId="2" fillId="0" borderId="0" xfId="0" applyFont="1" applyBorder="1" applyAlignment="1" applyProtection="1">
      <alignment horizontal="center"/>
      <protection locked="0" hidden="1"/>
    </xf>
    <xf numFmtId="0" fontId="0" fillId="0" borderId="9" xfId="0" applyFill="1" applyBorder="1"/>
    <xf numFmtId="0" fontId="0" fillId="0" borderId="11" xfId="0" applyFill="1" applyBorder="1" applyAlignment="1" applyProtection="1">
      <alignment horizontal="center"/>
      <protection locked="0" hidden="1"/>
    </xf>
    <xf numFmtId="0" fontId="0" fillId="0" borderId="11" xfId="0" applyFill="1" applyBorder="1" applyAlignment="1" applyProtection="1">
      <alignment horizontal="left" vertical="center" wrapText="1"/>
      <protection locked="0" hidden="1"/>
    </xf>
    <xf numFmtId="0" fontId="0" fillId="0" borderId="11" xfId="0" applyFill="1" applyBorder="1" applyAlignment="1" applyProtection="1">
      <alignment horizontal="left" vertical="top" wrapText="1"/>
      <protection locked="0" hidden="1"/>
    </xf>
    <xf numFmtId="0" fontId="8" fillId="0" borderId="11" xfId="0" applyFont="1" applyFill="1" applyBorder="1" applyAlignment="1" applyProtection="1">
      <alignment wrapText="1"/>
      <protection hidden="1"/>
    </xf>
    <xf numFmtId="0" fontId="13" fillId="0" borderId="14" xfId="0" applyFont="1" applyBorder="1" applyAlignment="1" applyProtection="1">
      <alignment vertical="center" wrapText="1"/>
      <protection locked="0" hidden="1"/>
    </xf>
    <xf numFmtId="0" fontId="7" fillId="0" borderId="12" xfId="0" applyFont="1" applyFill="1" applyBorder="1" applyAlignment="1" applyProtection="1">
      <alignment horizontal="right" vertical="center" wrapText="1"/>
      <protection locked="0" hidden="1"/>
    </xf>
    <xf numFmtId="0" fontId="7" fillId="0" borderId="13" xfId="0" applyFont="1" applyFill="1" applyBorder="1" applyAlignment="1" applyProtection="1">
      <alignment horizontal="right" vertical="center" wrapText="1"/>
      <protection locked="0" hidden="1"/>
    </xf>
    <xf numFmtId="0" fontId="0" fillId="0" borderId="0" xfId="0" applyFont="1" applyBorder="1" applyAlignment="1" applyProtection="1">
      <alignment horizontal="center"/>
      <protection locked="0" hidden="1"/>
    </xf>
    <xf numFmtId="0" fontId="0" fillId="0" borderId="0" xfId="0" applyBorder="1" applyAlignment="1" applyProtection="1">
      <alignment horizontal="center"/>
      <protection locked="0" hidden="1"/>
    </xf>
    <xf numFmtId="0" fontId="0" fillId="0" borderId="10" xfId="0" applyBorder="1" applyAlignment="1" applyProtection="1">
      <alignment horizontal="right"/>
      <protection locked="0" hidden="1"/>
    </xf>
    <xf numFmtId="0" fontId="0" fillId="0" borderId="0" xfId="0" applyBorder="1" applyAlignment="1" applyProtection="1">
      <alignment horizontal="right"/>
      <protection locked="0" hidden="1"/>
    </xf>
    <xf numFmtId="0" fontId="5" fillId="5" borderId="13" xfId="0" applyFont="1" applyFill="1" applyBorder="1" applyAlignment="1" applyProtection="1">
      <alignment horizontal="center" vertical="center" wrapText="1"/>
      <protection locked="0" hidden="1"/>
    </xf>
    <xf numFmtId="0" fontId="7" fillId="0" borderId="10" xfId="0" applyFont="1" applyBorder="1" applyAlignment="1" applyProtection="1">
      <alignment horizontal="right"/>
      <protection locked="0" hidden="1"/>
    </xf>
    <xf numFmtId="0" fontId="7" fillId="0" borderId="0" xfId="0" applyFont="1" applyBorder="1" applyAlignment="1" applyProtection="1">
      <alignment horizontal="right"/>
      <protection locked="0" hidden="1"/>
    </xf>
    <xf numFmtId="0" fontId="5" fillId="2" borderId="6" xfId="0" applyFont="1" applyFill="1" applyBorder="1" applyAlignment="1" applyProtection="1">
      <alignment horizontal="center"/>
      <protection hidden="1"/>
    </xf>
    <xf numFmtId="0" fontId="5" fillId="2" borderId="5" xfId="0" applyFont="1" applyFill="1" applyBorder="1" applyAlignment="1" applyProtection="1">
      <alignment horizontal="center" vertical="center"/>
      <protection locked="0" hidden="1"/>
    </xf>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 xfId="0" applyFont="1" applyFill="1" applyBorder="1" applyAlignment="1" applyProtection="1">
      <alignment horizontal="center"/>
      <protection hidden="1"/>
    </xf>
    <xf numFmtId="0" fontId="5" fillId="2" borderId="5" xfId="0" applyFont="1" applyFill="1" applyBorder="1" applyAlignment="1" applyProtection="1">
      <alignment horizontal="center"/>
      <protection hidden="1"/>
    </xf>
    <xf numFmtId="3" fontId="5" fillId="2" borderId="0" xfId="0" applyNumberFormat="1" applyFont="1" applyFill="1" applyBorder="1" applyAlignment="1" applyProtection="1">
      <alignment horizontal="center"/>
      <protection locked="0" hidden="1"/>
    </xf>
    <xf numFmtId="0" fontId="14" fillId="0" borderId="0" xfId="0" applyFont="1" applyBorder="1" applyAlignment="1" applyProtection="1">
      <alignment horizontal="center" vertical="center" wrapText="1"/>
      <protection locked="0" hidden="1"/>
    </xf>
    <xf numFmtId="164" fontId="0" fillId="2" borderId="5" xfId="1" applyNumberFormat="1" applyFont="1" applyFill="1" applyBorder="1" applyAlignment="1" applyProtection="1">
      <alignment horizontal="center"/>
      <protection hidden="1"/>
    </xf>
    <xf numFmtId="0" fontId="0" fillId="0" borderId="6" xfId="0" applyFill="1" applyBorder="1" applyAlignment="1" applyProtection="1">
      <alignment horizontal="center"/>
      <protection locked="0" hidden="1"/>
    </xf>
    <xf numFmtId="0" fontId="0" fillId="0" borderId="5" xfId="0" applyFill="1" applyBorder="1" applyAlignment="1" applyProtection="1">
      <alignment horizontal="center"/>
      <protection locked="0" hidden="1"/>
    </xf>
    <xf numFmtId="0" fontId="0" fillId="4" borderId="6" xfId="0" applyFill="1" applyBorder="1" applyAlignment="1" applyProtection="1">
      <alignment horizontal="center"/>
      <protection locked="0" hidden="1"/>
    </xf>
    <xf numFmtId="164" fontId="0" fillId="0" borderId="6" xfId="1" applyNumberFormat="1" applyFont="1" applyBorder="1" applyAlignment="1" applyProtection="1">
      <alignment horizontal="center"/>
      <protection locked="0" hidden="1"/>
    </xf>
  </cellXfs>
  <cellStyles count="3">
    <cellStyle name="Comma" xfId="1" builtinId="3"/>
    <cellStyle name="Hyperlink" xfId="2" builtinId="8"/>
    <cellStyle name="Normal" xfId="0" builtinId="0"/>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0"/>
  <sheetViews>
    <sheetView workbookViewId="0">
      <selection activeCell="A30" sqref="A30"/>
    </sheetView>
  </sheetViews>
  <sheetFormatPr defaultRowHeight="15" x14ac:dyDescent="0.25"/>
  <cols>
    <col min="1" max="1" width="119.7109375" customWidth="1"/>
  </cols>
  <sheetData>
    <row r="1" spans="1:1" ht="18.75" x14ac:dyDescent="0.3">
      <c r="A1" s="34" t="s">
        <v>80</v>
      </c>
    </row>
    <row r="2" spans="1:1" ht="30" x14ac:dyDescent="0.25">
      <c r="A2" s="35" t="s">
        <v>89</v>
      </c>
    </row>
    <row r="3" spans="1:1" x14ac:dyDescent="0.25">
      <c r="A3" s="35"/>
    </row>
    <row r="4" spans="1:1" ht="45" x14ac:dyDescent="0.25">
      <c r="A4" s="38" t="s">
        <v>90</v>
      </c>
    </row>
    <row r="5" spans="1:1" x14ac:dyDescent="0.25">
      <c r="A5" s="35"/>
    </row>
    <row r="6" spans="1:1" ht="105" x14ac:dyDescent="0.25">
      <c r="A6" s="35" t="s">
        <v>81</v>
      </c>
    </row>
    <row r="7" spans="1:1" x14ac:dyDescent="0.25">
      <c r="A7" s="35"/>
    </row>
    <row r="8" spans="1:1" s="33" customFormat="1" x14ac:dyDescent="0.25">
      <c r="A8" s="35" t="s">
        <v>92</v>
      </c>
    </row>
    <row r="9" spans="1:1" s="33" customFormat="1" x14ac:dyDescent="0.25">
      <c r="A9" s="35"/>
    </row>
    <row r="10" spans="1:1" ht="45" x14ac:dyDescent="0.25">
      <c r="A10" s="35" t="s">
        <v>82</v>
      </c>
    </row>
    <row r="11" spans="1:1" x14ac:dyDescent="0.25">
      <c r="A11" s="35"/>
    </row>
    <row r="12" spans="1:1" ht="75" x14ac:dyDescent="0.25">
      <c r="A12" s="35" t="s">
        <v>93</v>
      </c>
    </row>
    <row r="13" spans="1:1" x14ac:dyDescent="0.25">
      <c r="A13" s="35"/>
    </row>
    <row r="14" spans="1:1" x14ac:dyDescent="0.25">
      <c r="A14" s="36" t="s">
        <v>83</v>
      </c>
    </row>
    <row r="15" spans="1:1" x14ac:dyDescent="0.25">
      <c r="A15" s="35"/>
    </row>
    <row r="16" spans="1:1" ht="75" x14ac:dyDescent="0.25">
      <c r="A16" s="35" t="s">
        <v>84</v>
      </c>
    </row>
    <row r="17" spans="1:1" x14ac:dyDescent="0.25">
      <c r="A17" s="35"/>
    </row>
    <row r="18" spans="1:1" x14ac:dyDescent="0.25">
      <c r="A18" s="36" t="s">
        <v>85</v>
      </c>
    </row>
    <row r="19" spans="1:1" x14ac:dyDescent="0.25">
      <c r="A19" s="35"/>
    </row>
    <row r="20" spans="1:1" ht="45" x14ac:dyDescent="0.25">
      <c r="A20" s="35" t="s">
        <v>86</v>
      </c>
    </row>
    <row r="21" spans="1:1" x14ac:dyDescent="0.25">
      <c r="A21" s="35"/>
    </row>
    <row r="22" spans="1:1" ht="64.5" customHeight="1" x14ac:dyDescent="0.25">
      <c r="A22" s="35" t="s">
        <v>87</v>
      </c>
    </row>
    <row r="23" spans="1:1" x14ac:dyDescent="0.25">
      <c r="A23" s="35"/>
    </row>
    <row r="24" spans="1:1" ht="30" x14ac:dyDescent="0.25">
      <c r="A24" s="35" t="s">
        <v>88</v>
      </c>
    </row>
    <row r="25" spans="1:1" x14ac:dyDescent="0.25">
      <c r="A25" s="35"/>
    </row>
    <row r="26" spans="1:1" s="33" customFormat="1" ht="45" x14ac:dyDescent="0.25">
      <c r="A26" s="35" t="s">
        <v>91</v>
      </c>
    </row>
    <row r="27" spans="1:1" s="33" customFormat="1" x14ac:dyDescent="0.25">
      <c r="A27" s="35"/>
    </row>
    <row r="28" spans="1:1" ht="30" x14ac:dyDescent="0.25">
      <c r="A28" s="35" t="s">
        <v>94</v>
      </c>
    </row>
    <row r="30" spans="1:1" ht="45" x14ac:dyDescent="0.25">
      <c r="A30" s="37" t="s">
        <v>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T42"/>
  <sheetViews>
    <sheetView tabSelected="1" zoomScaleNormal="100" zoomScaleSheetLayoutView="80" workbookViewId="0">
      <selection activeCell="D30" sqref="D30:F30"/>
    </sheetView>
  </sheetViews>
  <sheetFormatPr defaultRowHeight="15" x14ac:dyDescent="0.25"/>
  <cols>
    <col min="1" max="1" width="21.7109375" customWidth="1"/>
    <col min="2" max="2" width="19.7109375" customWidth="1"/>
    <col min="3" max="3" width="4.42578125" style="33" customWidth="1"/>
    <col min="4" max="4" width="20.7109375" customWidth="1"/>
    <col min="5" max="5" width="3.7109375" customWidth="1"/>
    <col min="8" max="8" width="1.7109375" style="17" customWidth="1"/>
    <col min="12" max="16" width="9.140625" hidden="1" customWidth="1"/>
  </cols>
  <sheetData>
    <row r="1" spans="1:18" s="33" customFormat="1" ht="5.0999999999999996" customHeight="1" x14ac:dyDescent="0.25">
      <c r="A1" s="53"/>
      <c r="B1" s="54"/>
      <c r="C1" s="54"/>
      <c r="D1" s="54"/>
      <c r="E1" s="54"/>
      <c r="F1" s="54"/>
      <c r="G1" s="54"/>
      <c r="H1" s="77"/>
    </row>
    <row r="2" spans="1:18" x14ac:dyDescent="0.25">
      <c r="A2" s="55" t="s">
        <v>0</v>
      </c>
      <c r="B2" s="101"/>
      <c r="C2" s="101"/>
      <c r="D2" s="101"/>
      <c r="E2" s="2"/>
      <c r="F2" s="2"/>
      <c r="G2" s="2"/>
      <c r="H2" s="60"/>
    </row>
    <row r="3" spans="1:18" x14ac:dyDescent="0.25">
      <c r="A3" s="56" t="s">
        <v>1</v>
      </c>
      <c r="B3" s="102"/>
      <c r="C3" s="102"/>
      <c r="D3" s="102"/>
      <c r="E3" s="2"/>
      <c r="F3" s="2"/>
      <c r="G3" s="2"/>
      <c r="H3" s="60"/>
    </row>
    <row r="4" spans="1:18" x14ac:dyDescent="0.25">
      <c r="A4" s="56" t="s">
        <v>2</v>
      </c>
      <c r="B4" s="72"/>
      <c r="C4" s="3"/>
      <c r="D4" s="1" t="s">
        <v>3</v>
      </c>
      <c r="E4" s="103" t="s">
        <v>104</v>
      </c>
      <c r="F4" s="103"/>
      <c r="G4" s="103"/>
      <c r="H4" s="78"/>
    </row>
    <row r="5" spans="1:18" ht="17.25" x14ac:dyDescent="0.25">
      <c r="A5" s="56" t="s">
        <v>5</v>
      </c>
      <c r="B5" s="45">
        <v>0</v>
      </c>
      <c r="C5" s="41" t="s">
        <v>6</v>
      </c>
      <c r="D5" s="2"/>
      <c r="E5" s="2"/>
      <c r="F5" s="2"/>
      <c r="G5" s="2"/>
      <c r="H5" s="60"/>
      <c r="L5" s="4" t="s">
        <v>7</v>
      </c>
      <c r="M5" s="5" t="e">
        <f>(B6-E6)/B6</f>
        <v>#DIV/0!</v>
      </c>
    </row>
    <row r="6" spans="1:18" ht="30" customHeight="1" x14ac:dyDescent="0.25">
      <c r="A6" s="57" t="s">
        <v>96</v>
      </c>
      <c r="B6" s="68">
        <v>0</v>
      </c>
      <c r="C6" s="2" t="s">
        <v>6</v>
      </c>
      <c r="D6" s="6" t="s">
        <v>98</v>
      </c>
      <c r="E6" s="104">
        <v>0</v>
      </c>
      <c r="F6" s="104"/>
      <c r="G6" s="2" t="s">
        <v>6</v>
      </c>
      <c r="H6" s="60"/>
    </row>
    <row r="7" spans="1:18" ht="30" customHeight="1" x14ac:dyDescent="0.25">
      <c r="A7" s="58" t="s">
        <v>97</v>
      </c>
      <c r="B7" s="69">
        <f>E6+D16</f>
        <v>0</v>
      </c>
      <c r="C7" s="2" t="s">
        <v>6</v>
      </c>
      <c r="D7" s="6" t="s">
        <v>99</v>
      </c>
      <c r="E7" s="100">
        <f>B5-B6-D24-B15</f>
        <v>0</v>
      </c>
      <c r="F7" s="100"/>
      <c r="G7" s="2" t="s">
        <v>6</v>
      </c>
      <c r="H7" s="60"/>
    </row>
    <row r="8" spans="1:18" ht="8.1" hidden="1" customHeight="1" x14ac:dyDescent="0.25">
      <c r="A8" s="59"/>
      <c r="B8" s="46"/>
      <c r="C8" s="46"/>
      <c r="D8" s="46"/>
      <c r="E8" s="46"/>
      <c r="F8" s="46"/>
      <c r="G8" s="46"/>
      <c r="H8" s="60"/>
      <c r="I8" s="7"/>
      <c r="J8" s="7"/>
      <c r="K8" s="7"/>
      <c r="L8" s="7" t="s">
        <v>9</v>
      </c>
      <c r="M8" s="7"/>
      <c r="N8" s="7"/>
      <c r="O8" s="8">
        <f>B5-B6</f>
        <v>0</v>
      </c>
    </row>
    <row r="9" spans="1:18" s="33" customFormat="1" ht="15" customHeight="1" x14ac:dyDescent="0.25">
      <c r="A9" s="61" t="s">
        <v>8</v>
      </c>
      <c r="B9" s="48"/>
      <c r="C9" s="48"/>
      <c r="D9" s="48"/>
      <c r="E9" s="48"/>
      <c r="F9" s="48"/>
      <c r="G9" s="48"/>
      <c r="H9" s="60"/>
      <c r="I9" s="7"/>
      <c r="J9" s="7"/>
      <c r="K9" s="7"/>
      <c r="L9" s="7"/>
      <c r="M9" s="7"/>
      <c r="N9" s="7"/>
      <c r="O9" s="8"/>
    </row>
    <row r="10" spans="1:18" x14ac:dyDescent="0.25">
      <c r="A10" s="62"/>
      <c r="B10" s="76" t="s">
        <v>10</v>
      </c>
      <c r="C10" s="2"/>
      <c r="D10" s="76" t="s">
        <v>11</v>
      </c>
      <c r="E10" s="2"/>
      <c r="F10" s="99" t="s">
        <v>14</v>
      </c>
      <c r="G10" s="99"/>
      <c r="H10" s="60"/>
      <c r="L10" s="4" t="s">
        <v>12</v>
      </c>
      <c r="O10" s="10">
        <f>O8+B24-B15</f>
        <v>0</v>
      </c>
    </row>
    <row r="11" spans="1:18" ht="15.95" customHeight="1" x14ac:dyDescent="0.25">
      <c r="A11" s="63" t="s">
        <v>13</v>
      </c>
      <c r="B11" s="68"/>
      <c r="C11" s="2" t="s">
        <v>6</v>
      </c>
      <c r="D11" s="68"/>
      <c r="E11" s="2" t="s">
        <v>6</v>
      </c>
      <c r="F11" s="99"/>
      <c r="G11" s="99"/>
      <c r="H11" s="79"/>
      <c r="L11" s="4" t="s">
        <v>15</v>
      </c>
      <c r="O11" s="10">
        <f>D16+E6+O10</f>
        <v>0</v>
      </c>
      <c r="R11" s="33"/>
    </row>
    <row r="12" spans="1:18" ht="15.95" customHeight="1" x14ac:dyDescent="0.25">
      <c r="A12" s="63" t="s">
        <v>106</v>
      </c>
      <c r="B12" s="45"/>
      <c r="C12" s="2" t="s">
        <v>6</v>
      </c>
      <c r="D12" s="45"/>
      <c r="E12" s="2" t="s">
        <v>6</v>
      </c>
      <c r="F12" s="99"/>
      <c r="G12" s="99"/>
      <c r="H12" s="79"/>
      <c r="L12" s="4" t="s">
        <v>16</v>
      </c>
    </row>
    <row r="13" spans="1:18" ht="15.95" customHeight="1" x14ac:dyDescent="0.25">
      <c r="A13" s="63" t="s">
        <v>107</v>
      </c>
      <c r="B13" s="45"/>
      <c r="C13" s="2" t="s">
        <v>6</v>
      </c>
      <c r="D13" s="45"/>
      <c r="E13" s="2" t="s">
        <v>6</v>
      </c>
      <c r="F13" s="99"/>
      <c r="G13" s="99"/>
      <c r="H13" s="79"/>
      <c r="L13" s="4" t="s">
        <v>17</v>
      </c>
      <c r="O13" s="10">
        <f>B5-B6-D24-B15</f>
        <v>0</v>
      </c>
    </row>
    <row r="14" spans="1:18" ht="15.95" customHeight="1" x14ac:dyDescent="0.25">
      <c r="A14" s="63" t="s">
        <v>18</v>
      </c>
      <c r="B14" s="45"/>
      <c r="C14" s="2" t="s">
        <v>6</v>
      </c>
      <c r="D14" s="45"/>
      <c r="E14" s="2" t="s">
        <v>6</v>
      </c>
      <c r="F14" s="99"/>
      <c r="G14" s="99"/>
      <c r="H14" s="79"/>
    </row>
    <row r="15" spans="1:18" ht="17.25" x14ac:dyDescent="0.25">
      <c r="A15" s="64" t="s">
        <v>19</v>
      </c>
      <c r="B15" s="70">
        <f>SUM(B11:B14)</f>
        <v>0</v>
      </c>
      <c r="C15" s="9" t="s">
        <v>20</v>
      </c>
      <c r="D15" s="70">
        <f>SUM(D11:D14)</f>
        <v>0</v>
      </c>
      <c r="E15" s="9" t="s">
        <v>20</v>
      </c>
      <c r="F15" s="99"/>
      <c r="G15" s="99"/>
      <c r="H15" s="79"/>
    </row>
    <row r="16" spans="1:18" ht="18" customHeight="1" x14ac:dyDescent="0.25">
      <c r="A16" s="67"/>
      <c r="B16" s="40"/>
      <c r="C16" s="71" t="s">
        <v>21</v>
      </c>
      <c r="D16" s="74">
        <f>B15+D15</f>
        <v>0</v>
      </c>
      <c r="E16" s="9" t="s">
        <v>20</v>
      </c>
      <c r="F16" s="99"/>
      <c r="G16" s="99"/>
      <c r="H16" s="79"/>
    </row>
    <row r="17" spans="1:20" ht="5.25" hidden="1" customHeight="1" x14ac:dyDescent="0.25">
      <c r="A17" s="59"/>
      <c r="B17" s="46"/>
      <c r="C17" s="46"/>
      <c r="D17" s="46"/>
      <c r="E17" s="46"/>
      <c r="F17" s="47"/>
      <c r="G17" s="47"/>
      <c r="H17" s="80"/>
      <c r="I17" s="7"/>
      <c r="J17" s="7"/>
      <c r="K17" s="7"/>
      <c r="L17" s="7"/>
      <c r="M17" s="7"/>
      <c r="N17" s="7"/>
      <c r="O17" s="7"/>
      <c r="P17" s="7"/>
    </row>
    <row r="18" spans="1:20" s="33" customFormat="1" ht="15" customHeight="1" x14ac:dyDescent="0.25">
      <c r="A18" s="61" t="s">
        <v>22</v>
      </c>
      <c r="B18" s="48"/>
      <c r="C18" s="48"/>
      <c r="D18" s="48"/>
      <c r="E18" s="48"/>
      <c r="F18" s="49"/>
      <c r="G18" s="49"/>
      <c r="H18" s="80"/>
      <c r="I18" s="7"/>
      <c r="J18" s="7"/>
      <c r="K18" s="7"/>
      <c r="L18" s="7"/>
      <c r="M18" s="7"/>
      <c r="N18" s="7"/>
      <c r="O18" s="7"/>
      <c r="P18" s="7"/>
    </row>
    <row r="19" spans="1:20" ht="15" customHeight="1" x14ac:dyDescent="0.25">
      <c r="A19" s="65"/>
      <c r="B19" s="76" t="s">
        <v>10</v>
      </c>
      <c r="C19" s="2"/>
      <c r="D19" s="76" t="s">
        <v>11</v>
      </c>
      <c r="E19" s="2"/>
      <c r="F19" s="99" t="s">
        <v>108</v>
      </c>
      <c r="G19" s="99"/>
      <c r="H19" s="60"/>
    </row>
    <row r="20" spans="1:20" ht="15.95" customHeight="1" x14ac:dyDescent="0.25">
      <c r="A20" s="63" t="s">
        <v>23</v>
      </c>
      <c r="B20" s="73"/>
      <c r="C20" s="41" t="s">
        <v>6</v>
      </c>
      <c r="D20" s="45"/>
      <c r="E20" s="41" t="s">
        <v>6</v>
      </c>
      <c r="F20" s="99"/>
      <c r="G20" s="99"/>
      <c r="H20" s="79"/>
      <c r="L20" s="11"/>
      <c r="M20" s="11"/>
      <c r="N20" s="11"/>
      <c r="O20" s="11"/>
      <c r="P20" s="11"/>
    </row>
    <row r="21" spans="1:20" ht="15.95" customHeight="1" x14ac:dyDescent="0.25">
      <c r="A21" s="63" t="s">
        <v>106</v>
      </c>
      <c r="B21" s="45"/>
      <c r="C21" s="41" t="s">
        <v>6</v>
      </c>
      <c r="D21" s="45"/>
      <c r="E21" s="41" t="s">
        <v>6</v>
      </c>
      <c r="F21" s="99"/>
      <c r="G21" s="99"/>
      <c r="H21" s="79"/>
    </row>
    <row r="22" spans="1:20" ht="15.95" customHeight="1" x14ac:dyDescent="0.25">
      <c r="A22" s="63" t="s">
        <v>107</v>
      </c>
      <c r="B22" s="45"/>
      <c r="C22" s="41" t="s">
        <v>6</v>
      </c>
      <c r="D22" s="45"/>
      <c r="E22" s="41" t="s">
        <v>6</v>
      </c>
      <c r="F22" s="99"/>
      <c r="G22" s="99"/>
      <c r="H22" s="79"/>
    </row>
    <row r="23" spans="1:20" ht="17.25" x14ac:dyDescent="0.25">
      <c r="A23" s="63" t="s">
        <v>18</v>
      </c>
      <c r="B23" s="45"/>
      <c r="C23" s="2" t="s">
        <v>6</v>
      </c>
      <c r="D23" s="45"/>
      <c r="E23" s="2" t="s">
        <v>6</v>
      </c>
      <c r="F23" s="99"/>
      <c r="G23" s="99"/>
      <c r="H23" s="79"/>
      <c r="T23" s="14"/>
    </row>
    <row r="24" spans="1:20" ht="17.25" x14ac:dyDescent="0.25">
      <c r="A24" s="64" t="s">
        <v>19</v>
      </c>
      <c r="B24" s="70">
        <f>SUM(B20:B23)</f>
        <v>0</v>
      </c>
      <c r="C24" s="9"/>
      <c r="D24" s="70">
        <f>SUM(D20:D23)</f>
        <v>0</v>
      </c>
      <c r="E24" s="9" t="s">
        <v>6</v>
      </c>
      <c r="F24" s="99"/>
      <c r="G24" s="99"/>
      <c r="H24" s="79"/>
    </row>
    <row r="25" spans="1:20" ht="17.25" x14ac:dyDescent="0.25">
      <c r="A25" s="65"/>
      <c r="B25" s="2"/>
      <c r="C25" s="12" t="s">
        <v>24</v>
      </c>
      <c r="D25" s="74">
        <f>B24+D24</f>
        <v>0</v>
      </c>
      <c r="E25" s="9" t="s">
        <v>6</v>
      </c>
      <c r="F25" s="99"/>
      <c r="G25" s="99"/>
      <c r="H25" s="79"/>
    </row>
    <row r="26" spans="1:20" ht="15.75" hidden="1" x14ac:dyDescent="0.25">
      <c r="A26" s="66"/>
      <c r="B26" s="2"/>
      <c r="C26" s="12"/>
      <c r="D26" s="13"/>
      <c r="E26" s="9"/>
      <c r="F26" s="2"/>
      <c r="G26" s="2"/>
      <c r="H26" s="60"/>
    </row>
    <row r="27" spans="1:20" s="33" customFormat="1" ht="15" customHeight="1" x14ac:dyDescent="0.25">
      <c r="A27" s="61" t="s">
        <v>25</v>
      </c>
      <c r="B27" s="48"/>
      <c r="C27" s="50"/>
      <c r="D27" s="51"/>
      <c r="E27" s="52"/>
      <c r="F27" s="48"/>
      <c r="G27" s="48"/>
      <c r="H27" s="60"/>
    </row>
    <row r="28" spans="1:20" x14ac:dyDescent="0.25">
      <c r="A28" s="87" t="s">
        <v>26</v>
      </c>
      <c r="B28" s="88"/>
      <c r="C28" s="88"/>
      <c r="D28" s="85" t="s">
        <v>27</v>
      </c>
      <c r="E28" s="85"/>
      <c r="F28" s="85"/>
      <c r="G28" s="2"/>
      <c r="H28" s="60"/>
    </row>
    <row r="29" spans="1:20" ht="15.75" customHeight="1" x14ac:dyDescent="0.25">
      <c r="A29" s="87" t="s">
        <v>28</v>
      </c>
      <c r="B29" s="88"/>
      <c r="C29" s="88"/>
      <c r="D29" s="86" t="s">
        <v>27</v>
      </c>
      <c r="E29" s="86"/>
      <c r="F29" s="86"/>
      <c r="G29" s="2"/>
      <c r="H29" s="60"/>
    </row>
    <row r="30" spans="1:20" ht="18" thickBot="1" x14ac:dyDescent="0.3">
      <c r="A30" s="90" t="s">
        <v>102</v>
      </c>
      <c r="B30" s="91"/>
      <c r="C30" s="91"/>
      <c r="D30" s="98">
        <f>IF(B7&lt;B6, B24,0)</f>
        <v>0</v>
      </c>
      <c r="E30" s="98"/>
      <c r="F30" s="98"/>
      <c r="G30" s="2" t="s">
        <v>6</v>
      </c>
      <c r="H30" s="60"/>
    </row>
    <row r="31" spans="1:20" ht="16.5" customHeight="1" thickBot="1" x14ac:dyDescent="0.3">
      <c r="A31" s="90" t="s">
        <v>29</v>
      </c>
      <c r="B31" s="91"/>
      <c r="C31" s="91"/>
      <c r="D31" s="94" t="str">
        <f>IF(D16-D30&gt;=22500,"1, 2, 3 &amp; 4",IF(D16-D30&gt;=15000,"1, 2 &amp; 3", IF(AND( D16-D30&gt;=5000, E4&lt;&gt;"Detached Single Family"),"1 &amp; 2",IF(D16-D30&gt;=2500, "1", "None"))))</f>
        <v>None</v>
      </c>
      <c r="E31" s="95"/>
      <c r="F31" s="96"/>
      <c r="G31" s="42"/>
      <c r="H31" s="81"/>
    </row>
    <row r="32" spans="1:20" ht="17.25" x14ac:dyDescent="0.25">
      <c r="A32" s="65"/>
      <c r="B32" s="44"/>
      <c r="C32" s="14" t="s">
        <v>30</v>
      </c>
      <c r="D32" s="92" t="str">
        <f>IF(OR(D31="1",D31="None"),"N/A",IF(B6=0,D16-D30,IF((B6-E6)/B6&lt;0.5,D16-D30,B7)))</f>
        <v>N/A</v>
      </c>
      <c r="E32" s="92"/>
      <c r="F32" s="92"/>
      <c r="G32" s="2" t="s">
        <v>6</v>
      </c>
      <c r="H32" s="60"/>
    </row>
    <row r="33" spans="1:12" ht="17.25" x14ac:dyDescent="0.25">
      <c r="A33" s="65"/>
      <c r="B33" s="44"/>
      <c r="C33" s="14" t="s">
        <v>32</v>
      </c>
      <c r="D33" s="97" t="str">
        <f>IF(OR(D31= "1, 2 &amp; 3", D31= "1, 2, 3 &amp; 4" ),IF(D28="Yes",MAX(0,B7-B6),B15+0.5*D15),"N/A")</f>
        <v>N/A</v>
      </c>
      <c r="E33" s="97"/>
      <c r="F33" s="97"/>
      <c r="G33" s="2" t="s">
        <v>6</v>
      </c>
      <c r="H33" s="60"/>
    </row>
    <row r="34" spans="1:12" ht="17.25" x14ac:dyDescent="0.25">
      <c r="A34" s="65"/>
      <c r="B34" s="44"/>
      <c r="C34" s="14" t="s">
        <v>31</v>
      </c>
      <c r="D34" s="92" t="str">
        <f>IF(D29="Yes","Contact City",IF(OR(D31="N/A",D31="1",D31="1, 2 &amp; 3", D31="1 &amp; 2"),"N/A",IF(B7&lt;=B6,"N/A",B7-B6)))</f>
        <v>N/A</v>
      </c>
      <c r="E34" s="92"/>
      <c r="F34" s="92"/>
      <c r="G34" s="2" t="s">
        <v>6</v>
      </c>
      <c r="H34" s="60"/>
    </row>
    <row r="35" spans="1:12" ht="15.75" x14ac:dyDescent="0.25">
      <c r="A35" s="90" t="s">
        <v>101</v>
      </c>
      <c r="B35" s="91"/>
      <c r="C35" s="91"/>
      <c r="D35" s="93" t="str">
        <f>IF(B5&gt;=217800, "Yes", "No")</f>
        <v>No</v>
      </c>
      <c r="E35" s="93"/>
      <c r="F35" s="93"/>
      <c r="G35" s="42"/>
      <c r="H35" s="81"/>
    </row>
    <row r="36" spans="1:12" ht="15" customHeight="1" x14ac:dyDescent="0.25">
      <c r="A36" s="67"/>
      <c r="B36" s="39"/>
      <c r="C36" s="39" t="s">
        <v>33</v>
      </c>
      <c r="D36" s="75">
        <f>E6+D15+B24-B6</f>
        <v>0</v>
      </c>
      <c r="E36" s="43"/>
      <c r="F36" s="43"/>
      <c r="G36" s="15"/>
      <c r="H36" s="78"/>
    </row>
    <row r="37" spans="1:12" ht="15" customHeight="1" x14ac:dyDescent="0.25">
      <c r="A37" s="67"/>
      <c r="B37" s="39"/>
      <c r="C37" s="39" t="s">
        <v>34</v>
      </c>
      <c r="D37" s="75">
        <f>B5-B6-D24-B15</f>
        <v>0</v>
      </c>
      <c r="E37" s="2"/>
      <c r="F37" s="15"/>
      <c r="G37" s="15"/>
      <c r="H37" s="78"/>
    </row>
    <row r="38" spans="1:12" ht="15" customHeight="1" x14ac:dyDescent="0.25">
      <c r="A38" s="67"/>
      <c r="B38" s="39"/>
      <c r="C38" s="39" t="s">
        <v>35</v>
      </c>
      <c r="D38" s="75">
        <f>B5-B7-D25</f>
        <v>0</v>
      </c>
      <c r="E38" s="2"/>
      <c r="F38" s="15"/>
      <c r="G38" s="15"/>
      <c r="H38" s="78"/>
    </row>
    <row r="39" spans="1:12" ht="15" customHeight="1" x14ac:dyDescent="0.25">
      <c r="A39" s="65"/>
      <c r="B39" s="2"/>
      <c r="C39" s="39" t="s">
        <v>36</v>
      </c>
      <c r="D39" s="75">
        <f>D25+D16</f>
        <v>0</v>
      </c>
      <c r="E39" s="41" t="s">
        <v>6</v>
      </c>
      <c r="F39" s="2"/>
      <c r="G39" s="2"/>
      <c r="H39" s="60"/>
    </row>
    <row r="40" spans="1:12" s="33" customFormat="1" ht="30" customHeight="1" x14ac:dyDescent="0.25">
      <c r="A40" s="83" t="s">
        <v>105</v>
      </c>
      <c r="B40" s="84"/>
      <c r="C40" s="84"/>
      <c r="D40" s="89" t="str">
        <f>IF(D39&gt;=43560,"SWPPP Required. Provide for review piror to submitting NOI.",IF(AND(D39&lt;43560,D39&gt;=2500),"Provide an Erosion &amp; Sediment Control Plan","Contractor to comply with Construction Site BMPs"))</f>
        <v>Contractor to comply with Construction Site BMPs</v>
      </c>
      <c r="E40" s="89"/>
      <c r="F40" s="89"/>
      <c r="G40" s="89"/>
      <c r="H40" s="82"/>
    </row>
    <row r="42" spans="1:12" x14ac:dyDescent="0.25">
      <c r="A42" s="16"/>
      <c r="L42" s="10">
        <f>B24+E6+D16-B6-B15</f>
        <v>0</v>
      </c>
    </row>
  </sheetData>
  <mergeCells count="22">
    <mergeCell ref="F10:G16"/>
    <mergeCell ref="F19:G25"/>
    <mergeCell ref="E7:F7"/>
    <mergeCell ref="B2:D2"/>
    <mergeCell ref="B3:D3"/>
    <mergeCell ref="E4:G4"/>
    <mergeCell ref="E6:F6"/>
    <mergeCell ref="A40:C40"/>
    <mergeCell ref="D28:F28"/>
    <mergeCell ref="D29:F29"/>
    <mergeCell ref="A28:C28"/>
    <mergeCell ref="A29:C29"/>
    <mergeCell ref="D40:G40"/>
    <mergeCell ref="A31:C31"/>
    <mergeCell ref="D34:F34"/>
    <mergeCell ref="A35:C35"/>
    <mergeCell ref="D35:F35"/>
    <mergeCell ref="A30:C30"/>
    <mergeCell ref="D31:F31"/>
    <mergeCell ref="D32:F32"/>
    <mergeCell ref="D33:F33"/>
    <mergeCell ref="D30:F30"/>
  </mergeCells>
  <conditionalFormatting sqref="D36">
    <cfRule type="cellIs" dxfId="2" priority="3" operator="notEqual">
      <formula>0</formula>
    </cfRule>
  </conditionalFormatting>
  <conditionalFormatting sqref="D37">
    <cfRule type="cellIs" dxfId="1" priority="2" operator="lessThan">
      <formula>0</formula>
    </cfRule>
  </conditionalFormatting>
  <conditionalFormatting sqref="D38">
    <cfRule type="cellIs" dxfId="0" priority="1" operator="lessThan">
      <formula>0</formula>
    </cfRule>
  </conditionalFormatting>
  <pageMargins left="0.7" right="0.7" top="1" bottom="0.5" header="0.2" footer="0.4"/>
  <pageSetup orientation="portrait" r:id="rId1"/>
  <headerFooter scaleWithDoc="0">
    <oddHeader>&amp;L&amp;G&amp;C
&amp;14Threshold Determination Worksheet</oddHeader>
    <oddFooter>&amp;L&amp;10Stormwater Development Standards 2019&amp;R&amp;10&amp;D</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Parameters!$E$1:$E$5</xm:f>
          </x14:formula1>
          <xm:sqref>H4</xm:sqref>
        </x14:dataValidation>
        <x14:dataValidation type="list" allowBlank="1" showInputMessage="1" showErrorMessage="1" xr:uid="{AB528FB5-65E9-4EA3-AC10-F31E30F67EC8}">
          <x14:formula1>
            <xm:f>Parameters!$E$1:$E$6</xm:f>
          </x14:formula1>
          <xm:sqref>E4:G4</xm:sqref>
        </x14:dataValidation>
        <x14:dataValidation type="list" allowBlank="1" showInputMessage="1" showErrorMessage="1" xr:uid="{00000000-0002-0000-0200-000001000000}">
          <x14:formula1>
            <xm:f>Parameters!$I$1:$I$2</xm:f>
          </x14:formula1>
          <xm:sqref>D28:D29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Q14"/>
  <sheetViews>
    <sheetView workbookViewId="0">
      <selection activeCell="E4" sqref="E4"/>
    </sheetView>
  </sheetViews>
  <sheetFormatPr defaultRowHeight="15" x14ac:dyDescent="0.25"/>
  <cols>
    <col min="5" max="5" width="28.140625" bestFit="1" customWidth="1"/>
    <col min="8" max="8" width="28.140625" customWidth="1"/>
    <col min="14" max="14" width="10.28515625" customWidth="1"/>
    <col min="15" max="15" width="13.140625" customWidth="1"/>
  </cols>
  <sheetData>
    <row r="1" spans="1:17" x14ac:dyDescent="0.25">
      <c r="A1" t="s">
        <v>45</v>
      </c>
      <c r="C1" t="s">
        <v>46</v>
      </c>
      <c r="E1" t="s">
        <v>4</v>
      </c>
      <c r="H1" t="s">
        <v>47</v>
      </c>
      <c r="I1" t="s">
        <v>48</v>
      </c>
      <c r="M1" t="s">
        <v>49</v>
      </c>
      <c r="O1" t="s">
        <v>50</v>
      </c>
      <c r="Q1" t="s">
        <v>51</v>
      </c>
    </row>
    <row r="2" spans="1:17" x14ac:dyDescent="0.25">
      <c r="A2" t="s">
        <v>52</v>
      </c>
      <c r="C2" t="s">
        <v>53</v>
      </c>
      <c r="E2" t="s">
        <v>54</v>
      </c>
      <c r="H2" t="s">
        <v>55</v>
      </c>
      <c r="I2" t="s">
        <v>27</v>
      </c>
      <c r="M2" t="s">
        <v>56</v>
      </c>
      <c r="O2" t="s">
        <v>57</v>
      </c>
      <c r="Q2" t="s">
        <v>58</v>
      </c>
    </row>
    <row r="3" spans="1:17" x14ac:dyDescent="0.25">
      <c r="A3" t="s">
        <v>59</v>
      </c>
      <c r="C3" t="s">
        <v>60</v>
      </c>
      <c r="E3" t="s">
        <v>104</v>
      </c>
      <c r="M3" t="s">
        <v>61</v>
      </c>
      <c r="O3" t="s">
        <v>62</v>
      </c>
      <c r="Q3" t="s">
        <v>63</v>
      </c>
    </row>
    <row r="4" spans="1:17" x14ac:dyDescent="0.25">
      <c r="C4" t="s">
        <v>64</v>
      </c>
      <c r="E4" t="s">
        <v>65</v>
      </c>
      <c r="H4" t="s">
        <v>66</v>
      </c>
      <c r="M4" t="s">
        <v>67</v>
      </c>
      <c r="O4" t="s">
        <v>49</v>
      </c>
    </row>
    <row r="5" spans="1:17" x14ac:dyDescent="0.25">
      <c r="C5" t="s">
        <v>68</v>
      </c>
      <c r="E5" t="s">
        <v>100</v>
      </c>
      <c r="H5" t="s">
        <v>69</v>
      </c>
      <c r="M5" t="s">
        <v>70</v>
      </c>
    </row>
    <row r="6" spans="1:17" ht="15.75" thickBot="1" x14ac:dyDescent="0.3">
      <c r="E6" t="s">
        <v>103</v>
      </c>
    </row>
    <row r="7" spans="1:17" ht="135.75" thickBot="1" x14ac:dyDescent="0.3">
      <c r="A7" s="18" t="s">
        <v>71</v>
      </c>
      <c r="B7" s="19" t="s">
        <v>72</v>
      </c>
      <c r="C7" s="19" t="s">
        <v>37</v>
      </c>
      <c r="D7" s="20" t="s">
        <v>38</v>
      </c>
      <c r="E7" s="19" t="s">
        <v>39</v>
      </c>
      <c r="F7" s="19" t="s">
        <v>73</v>
      </c>
      <c r="G7" s="19" t="s">
        <v>74</v>
      </c>
      <c r="H7" s="19" t="s">
        <v>40</v>
      </c>
      <c r="I7" s="19" t="s">
        <v>41</v>
      </c>
      <c r="J7" s="19" t="s">
        <v>42</v>
      </c>
      <c r="K7" s="19" t="s">
        <v>43</v>
      </c>
      <c r="L7" s="19" t="s">
        <v>75</v>
      </c>
      <c r="M7" s="21" t="s">
        <v>44</v>
      </c>
      <c r="N7" s="22"/>
      <c r="O7" s="27" t="s">
        <v>79</v>
      </c>
    </row>
    <row r="8" spans="1:17" ht="15.75" thickBot="1" x14ac:dyDescent="0.3">
      <c r="A8" s="28">
        <v>1</v>
      </c>
      <c r="B8" s="29" t="s">
        <v>76</v>
      </c>
      <c r="C8" s="29">
        <v>1</v>
      </c>
      <c r="D8" s="29">
        <v>0.1</v>
      </c>
      <c r="E8" s="29">
        <v>0.08</v>
      </c>
      <c r="F8" s="30">
        <v>0.05</v>
      </c>
      <c r="G8" s="30">
        <v>7.4999999999999997E-2</v>
      </c>
      <c r="H8" s="29" t="s">
        <v>77</v>
      </c>
      <c r="I8" s="29" t="s">
        <v>77</v>
      </c>
      <c r="J8" s="29">
        <v>99</v>
      </c>
      <c r="K8" s="29">
        <v>0</v>
      </c>
      <c r="L8" s="30">
        <v>0.32700000000000001</v>
      </c>
      <c r="M8" s="30">
        <v>0.38900000000000001</v>
      </c>
      <c r="N8" s="25"/>
      <c r="O8">
        <f>D8*C8*(43560/(12*3600))</f>
        <v>0.10083333333333333</v>
      </c>
    </row>
    <row r="9" spans="1:17" s="17" customFormat="1" ht="15.75" thickBot="1" x14ac:dyDescent="0.3">
      <c r="A9" s="23">
        <v>2</v>
      </c>
      <c r="B9" s="24" t="s">
        <v>76</v>
      </c>
      <c r="C9" s="24">
        <v>0.5</v>
      </c>
      <c r="D9" s="24">
        <v>0.1</v>
      </c>
      <c r="E9" s="24">
        <v>0.104</v>
      </c>
      <c r="F9" s="31">
        <v>6.3E-2</v>
      </c>
      <c r="G9" s="31">
        <v>8.7999999999999995E-2</v>
      </c>
      <c r="H9" s="24" t="s">
        <v>77</v>
      </c>
      <c r="I9" s="24" t="s">
        <v>77</v>
      </c>
      <c r="J9" s="24">
        <v>98</v>
      </c>
      <c r="K9" s="24">
        <v>0</v>
      </c>
      <c r="L9" s="31">
        <v>1.03E-2</v>
      </c>
      <c r="M9" s="31">
        <v>0.432</v>
      </c>
      <c r="N9" s="26"/>
      <c r="O9">
        <f t="shared" ref="O9:O13" si="0">D9*C9*(43560/(12*3600))</f>
        <v>5.0416666666666665E-2</v>
      </c>
    </row>
    <row r="10" spans="1:17" ht="15.75" thickBot="1" x14ac:dyDescent="0.3">
      <c r="A10" s="28">
        <v>4</v>
      </c>
      <c r="B10" s="29" t="s">
        <v>76</v>
      </c>
      <c r="C10" s="29">
        <v>0.3</v>
      </c>
      <c r="D10" s="29">
        <v>0.1</v>
      </c>
      <c r="E10" s="29">
        <v>0.13800000000000001</v>
      </c>
      <c r="F10" s="30">
        <v>8.5999999999999993E-2</v>
      </c>
      <c r="G10" s="30">
        <v>0.124</v>
      </c>
      <c r="H10" s="29">
        <v>8.2699999999999996E-2</v>
      </c>
      <c r="I10" s="29">
        <v>100</v>
      </c>
      <c r="J10" s="29">
        <v>98</v>
      </c>
      <c r="K10" s="29">
        <v>4.1000000000000003E-3</v>
      </c>
      <c r="L10" s="30">
        <v>0.111</v>
      </c>
      <c r="M10" s="30">
        <v>0.433</v>
      </c>
      <c r="N10" s="25"/>
      <c r="O10">
        <f t="shared" si="0"/>
        <v>3.0249999999999999E-2</v>
      </c>
    </row>
    <row r="11" spans="1:17" ht="15.75" thickBot="1" x14ac:dyDescent="0.3">
      <c r="A11" s="23">
        <v>5</v>
      </c>
      <c r="B11" s="24" t="s">
        <v>78</v>
      </c>
      <c r="C11" s="24">
        <v>0.1</v>
      </c>
      <c r="D11" s="24">
        <v>0.1</v>
      </c>
      <c r="E11" s="24">
        <v>0.157</v>
      </c>
      <c r="F11" s="31">
        <v>9.8000000000000004E-2</v>
      </c>
      <c r="G11" s="31">
        <v>0.14399999999999999</v>
      </c>
      <c r="H11" s="24">
        <v>8.2699999999999996E-2</v>
      </c>
      <c r="I11" s="24">
        <v>100</v>
      </c>
      <c r="J11" s="24">
        <v>92</v>
      </c>
      <c r="K11" s="24">
        <v>9.2999999999999992E-3</v>
      </c>
      <c r="L11" s="31">
        <v>0.24399999999999999</v>
      </c>
      <c r="M11" s="31">
        <v>0.50900000000000001</v>
      </c>
      <c r="N11" s="25"/>
      <c r="O11">
        <f t="shared" si="0"/>
        <v>1.0083333333333335E-2</v>
      </c>
    </row>
    <row r="12" spans="1:17" ht="15.75" thickBot="1" x14ac:dyDescent="0.3">
      <c r="A12" s="23">
        <v>6</v>
      </c>
      <c r="B12" s="24" t="s">
        <v>78</v>
      </c>
      <c r="C12" s="24">
        <v>0.02</v>
      </c>
      <c r="D12" s="24">
        <v>0.1</v>
      </c>
      <c r="E12" s="24">
        <v>0.17299999999999999</v>
      </c>
      <c r="F12" s="31">
        <v>9.9000000000000005E-2</v>
      </c>
      <c r="G12" s="31">
        <v>0.157</v>
      </c>
      <c r="H12" s="24">
        <v>4.1000000000000002E-2</v>
      </c>
      <c r="I12" s="24">
        <v>50</v>
      </c>
      <c r="J12" s="24">
        <v>52</v>
      </c>
      <c r="K12" s="24">
        <v>7.9000000000000008E-3</v>
      </c>
      <c r="L12" s="31">
        <v>0.22600000000000001</v>
      </c>
      <c r="M12" s="31">
        <v>0.55200000000000005</v>
      </c>
      <c r="N12" s="25"/>
      <c r="O12">
        <f t="shared" si="0"/>
        <v>2.0166666666666666E-3</v>
      </c>
    </row>
    <row r="13" spans="1:17" ht="15.75" thickBot="1" x14ac:dyDescent="0.3">
      <c r="A13" s="23">
        <v>7</v>
      </c>
      <c r="B13" s="24" t="s">
        <v>78</v>
      </c>
      <c r="C13" s="24">
        <v>0</v>
      </c>
      <c r="D13" s="24">
        <v>0.1</v>
      </c>
      <c r="E13" s="24">
        <v>0.17100000000000001</v>
      </c>
      <c r="F13" s="31">
        <v>9.8000000000000004E-2</v>
      </c>
      <c r="G13" s="31">
        <v>0.157</v>
      </c>
      <c r="H13" s="24">
        <v>0</v>
      </c>
      <c r="I13" s="24">
        <v>0</v>
      </c>
      <c r="J13" s="24">
        <v>0</v>
      </c>
      <c r="K13" s="24">
        <v>9.5999999999999992E-3</v>
      </c>
      <c r="L13" s="31">
        <v>0.28499999999999998</v>
      </c>
      <c r="M13" s="31">
        <v>0.52200000000000002</v>
      </c>
      <c r="N13" s="25"/>
      <c r="O13">
        <f t="shared" si="0"/>
        <v>0</v>
      </c>
    </row>
    <row r="14" spans="1:17" x14ac:dyDescent="0.25">
      <c r="A14" s="3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Threshold Determination</vt:lpstr>
      <vt:lpstr>Parameters</vt:lpstr>
      <vt:lpstr>Parameters!_ftnref1</vt:lpstr>
      <vt:lpstr>'Threshold Determination'!Print_Area</vt:lpstr>
    </vt:vector>
  </TitlesOfParts>
  <Company>Michael Baker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Megan.LeRoy</dc:creator>
  <cp:lastModifiedBy>Fernando Rizo Gonzalez</cp:lastModifiedBy>
  <cp:lastPrinted>2022-07-20T00:21:36Z</cp:lastPrinted>
  <dcterms:created xsi:type="dcterms:W3CDTF">2013-11-12T16:32:41Z</dcterms:created>
  <dcterms:modified xsi:type="dcterms:W3CDTF">2023-08-31T17:55:18Z</dcterms:modified>
</cp:coreProperties>
</file>